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G:\Dokumenty\WWW\krejsa_new\studium\"/>
    </mc:Choice>
  </mc:AlternateContent>
  <xr:revisionPtr revIDLastSave="0" documentId="13_ncr:40009_{84236DB9-0479-4797-AA54-38C3209857B7}" xr6:coauthVersionLast="47" xr6:coauthVersionMax="47" xr10:uidLastSave="{00000000-0000-0000-0000-000000000000}"/>
  <bookViews>
    <workbookView xWindow="-120" yWindow="-120" windowWidth="29040" windowHeight="17640"/>
  </bookViews>
  <sheets>
    <sheet name="Příklad 1" sheetId="1" r:id="rId1"/>
    <sheet name="Příklad 2" sheetId="6" r:id="rId2"/>
    <sheet name="Tabulky" sheetId="5" state="hidden" r:id="rId3"/>
  </sheets>
  <definedNames>
    <definedName name="_xlnm.Print_Area" localSheetId="0">'Příklad 1'!$A$1:$E$23</definedName>
    <definedName name="_xlnm.Print_Area" localSheetId="1">'Příklad 2'!$A$1:$E$34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  <c r="B3" i="1"/>
  <c r="B13" i="1" s="1"/>
  <c r="B4" i="1"/>
  <c r="C18" i="1"/>
  <c r="D18" i="1"/>
  <c r="E18" i="1"/>
  <c r="B18" i="1"/>
  <c r="E19" i="6"/>
  <c r="E20" i="6" s="1"/>
  <c r="E21" i="6" s="1"/>
  <c r="E22" i="6" s="1"/>
  <c r="E24" i="6" s="1"/>
  <c r="E27" i="6" s="1"/>
  <c r="D19" i="6"/>
  <c r="D20" i="6" s="1"/>
  <c r="D21" i="6" s="1"/>
  <c r="D22" i="6" s="1"/>
  <c r="D25" i="6" s="1"/>
  <c r="C19" i="6"/>
  <c r="C20" i="6" s="1"/>
  <c r="C21" i="6" s="1"/>
  <c r="C22" i="6" s="1"/>
  <c r="C23" i="6" s="1"/>
  <c r="B19" i="6"/>
  <c r="B20" i="6" s="1"/>
  <c r="B21" i="6" s="1"/>
  <c r="B22" i="6" s="1"/>
  <c r="B24" i="6" s="1"/>
  <c r="B10" i="6"/>
  <c r="B11" i="6" s="1"/>
  <c r="C19" i="1" l="1"/>
  <c r="C21" i="1" s="1"/>
  <c r="E23" i="6"/>
  <c r="C25" i="6"/>
  <c r="C24" i="6"/>
  <c r="C26" i="6" s="1"/>
  <c r="D23" i="6"/>
  <c r="B23" i="6"/>
  <c r="D24" i="6"/>
  <c r="D27" i="6" s="1"/>
  <c r="D28" i="6" s="1"/>
  <c r="D19" i="1"/>
  <c r="E25" i="6"/>
  <c r="E26" i="6" s="1"/>
  <c r="B5" i="1"/>
  <c r="B27" i="6"/>
  <c r="E19" i="1"/>
  <c r="B25" i="6"/>
  <c r="B26" i="6" s="1"/>
  <c r="B19" i="1"/>
  <c r="B12" i="6"/>
  <c r="B13" i="6"/>
  <c r="B14" i="6" s="1"/>
  <c r="C27" i="6" l="1"/>
  <c r="C28" i="6" s="1"/>
  <c r="C20" i="1"/>
  <c r="B20" i="1"/>
  <c r="B21" i="1"/>
  <c r="E20" i="1"/>
  <c r="E21" i="1"/>
  <c r="D20" i="1"/>
  <c r="D21" i="1"/>
  <c r="D26" i="6"/>
  <c r="E28" i="6"/>
  <c r="B28" i="6"/>
</calcChain>
</file>

<file path=xl/sharedStrings.xml><?xml version="1.0" encoding="utf-8"?>
<sst xmlns="http://schemas.openxmlformats.org/spreadsheetml/2006/main" count="79" uniqueCount="57">
  <si>
    <t>Modul pružnosti v tahu a v tlaku E [MPa] :</t>
  </si>
  <si>
    <t>Označení materiálu</t>
  </si>
  <si>
    <r>
      <t xml:space="preserve">Výška průřezu h </t>
    </r>
    <r>
      <rPr>
        <sz val="10"/>
        <rFont val="Arial CE"/>
        <charset val="238"/>
      </rPr>
      <t>[mm]</t>
    </r>
    <r>
      <rPr>
        <i/>
        <sz val="10"/>
        <rFont val="Arial CE"/>
      </rPr>
      <t xml:space="preserve"> :</t>
    </r>
  </si>
  <si>
    <r>
      <t xml:space="preserve">Šířka průřezu b </t>
    </r>
    <r>
      <rPr>
        <sz val="10"/>
        <rFont val="Arial CE"/>
        <charset val="238"/>
      </rPr>
      <t>[mm]</t>
    </r>
    <r>
      <rPr>
        <i/>
        <sz val="10"/>
        <rFont val="Arial CE"/>
      </rPr>
      <t xml:space="preserve"> :</t>
    </r>
  </si>
  <si>
    <r>
      <t xml:space="preserve">Plocha průřezu A </t>
    </r>
    <r>
      <rPr>
        <sz val="10"/>
        <rFont val="Arial CE"/>
        <charset val="238"/>
      </rPr>
      <t>[mm</t>
    </r>
    <r>
      <rPr>
        <vertAlign val="superscript"/>
        <sz val="10"/>
        <rFont val="Arial CE"/>
        <family val="2"/>
        <charset val="238"/>
      </rPr>
      <t>2</t>
    </r>
    <r>
      <rPr>
        <sz val="10"/>
        <rFont val="Arial CE"/>
        <charset val="238"/>
      </rPr>
      <t>]</t>
    </r>
    <r>
      <rPr>
        <i/>
        <sz val="10"/>
        <rFont val="Arial CE"/>
      </rPr>
      <t xml:space="preserve"> :</t>
    </r>
  </si>
  <si>
    <r>
      <t>Průřezový modul W</t>
    </r>
    <r>
      <rPr>
        <i/>
        <vertAlign val="subscript"/>
        <sz val="10"/>
        <rFont val="Arial CE"/>
        <family val="2"/>
        <charset val="238"/>
      </rPr>
      <t>y</t>
    </r>
    <r>
      <rPr>
        <i/>
        <sz val="10"/>
        <rFont val="Arial CE"/>
      </rPr>
      <t xml:space="preserve"> </t>
    </r>
    <r>
      <rPr>
        <sz val="10"/>
        <rFont val="Arial CE"/>
        <charset val="238"/>
      </rPr>
      <t>[mm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>]</t>
    </r>
    <r>
      <rPr>
        <i/>
        <sz val="10"/>
        <rFont val="Arial CE"/>
      </rPr>
      <t xml:space="preserve"> :</t>
    </r>
  </si>
  <si>
    <t>Zadání válcovaného profilu :</t>
  </si>
  <si>
    <r>
      <t>Průřezová plocha A [m</t>
    </r>
    <r>
      <rPr>
        <vertAlign val="superscript"/>
        <sz val="10"/>
        <rFont val="Arial CE"/>
        <family val="2"/>
        <charset val="238"/>
      </rPr>
      <t>2</t>
    </r>
    <r>
      <rPr>
        <sz val="10"/>
        <rFont val="Arial CE"/>
        <charset val="238"/>
      </rPr>
      <t>] :</t>
    </r>
  </si>
  <si>
    <t>Typ uložení</t>
  </si>
  <si>
    <t>Jednostranné vetknutí</t>
  </si>
  <si>
    <t>Prosté uložení a vetknutí</t>
  </si>
  <si>
    <t>Oboustranné vetknutí</t>
  </si>
  <si>
    <r>
      <t>Poloměr setrvačnosti i</t>
    </r>
    <r>
      <rPr>
        <vertAlign val="subscript"/>
        <sz val="10"/>
        <rFont val="Arial CE"/>
        <family val="2"/>
        <charset val="238"/>
      </rPr>
      <t>z</t>
    </r>
    <r>
      <rPr>
        <sz val="10"/>
        <rFont val="Arial CE"/>
        <charset val="238"/>
      </rPr>
      <t xml:space="preserve"> [m] :</t>
    </r>
  </si>
  <si>
    <r>
      <t xml:space="preserve">Součinitel vzpěrné délky </t>
    </r>
    <r>
      <rPr>
        <sz val="10"/>
        <rFont val="Symbol"/>
        <family val="1"/>
        <charset val="2"/>
      </rPr>
      <t>b</t>
    </r>
    <r>
      <rPr>
        <sz val="10"/>
        <rFont val="Arial CE"/>
        <charset val="238"/>
      </rPr>
      <t xml:space="preserve"> :</t>
    </r>
  </si>
  <si>
    <t>Délka prutu l [m] :</t>
  </si>
  <si>
    <r>
      <t>Vzpěrná délka L</t>
    </r>
    <r>
      <rPr>
        <vertAlign val="subscript"/>
        <sz val="10"/>
        <rFont val="Arial CE"/>
        <family val="2"/>
        <charset val="238"/>
      </rPr>
      <t>cr</t>
    </r>
    <r>
      <rPr>
        <sz val="10"/>
        <rFont val="Arial CE"/>
        <charset val="238"/>
      </rPr>
      <t xml:space="preserve"> [m] :</t>
    </r>
  </si>
  <si>
    <r>
      <t>Kritická síla F</t>
    </r>
    <r>
      <rPr>
        <vertAlign val="subscript"/>
        <sz val="10"/>
        <rFont val="Arial CE"/>
        <family val="2"/>
        <charset val="238"/>
      </rPr>
      <t>cr</t>
    </r>
    <r>
      <rPr>
        <sz val="10"/>
        <rFont val="Arial CE"/>
        <charset val="238"/>
      </rPr>
      <t xml:space="preserve"> [kN] :</t>
    </r>
  </si>
  <si>
    <r>
      <t xml:space="preserve">Kritické napětí </t>
    </r>
    <r>
      <rPr>
        <sz val="10"/>
        <rFont val="Symbol"/>
        <family val="1"/>
        <charset val="2"/>
      </rPr>
      <t>s</t>
    </r>
    <r>
      <rPr>
        <vertAlign val="subscript"/>
        <sz val="10"/>
        <rFont val="Arial CE"/>
        <family val="2"/>
        <charset val="238"/>
      </rPr>
      <t>cr</t>
    </r>
    <r>
      <rPr>
        <sz val="10"/>
        <rFont val="Arial CE"/>
        <charset val="238"/>
      </rPr>
      <t xml:space="preserve"> [MPa] :</t>
    </r>
  </si>
  <si>
    <t>Použitý materiál :</t>
  </si>
  <si>
    <r>
      <t xml:space="preserve">Součinitel spolehlivosti </t>
    </r>
    <r>
      <rPr>
        <sz val="10"/>
        <rFont val="Symbol"/>
        <family val="1"/>
        <charset val="2"/>
      </rPr>
      <t>g</t>
    </r>
    <r>
      <rPr>
        <vertAlign val="subscript"/>
        <sz val="10"/>
        <rFont val="Arial CE"/>
        <family val="2"/>
        <charset val="238"/>
      </rPr>
      <t>M0</t>
    </r>
    <r>
      <rPr>
        <sz val="10"/>
        <rFont val="Arial CE"/>
        <charset val="238"/>
      </rPr>
      <t xml:space="preserve"> :</t>
    </r>
  </si>
  <si>
    <r>
      <t>Napětí na mezi kluzu f</t>
    </r>
    <r>
      <rPr>
        <vertAlign val="subscript"/>
        <sz val="10"/>
        <rFont val="Arial CE"/>
        <family val="2"/>
        <charset val="238"/>
      </rPr>
      <t>yk</t>
    </r>
    <r>
      <rPr>
        <sz val="10"/>
        <rFont val="Arial CE"/>
        <charset val="238"/>
      </rPr>
      <t xml:space="preserve"> [MPa] :</t>
    </r>
  </si>
  <si>
    <r>
      <t>Průřezová plocha A</t>
    </r>
    <r>
      <rPr>
        <vertAlign val="subscript"/>
        <sz val="10"/>
        <rFont val="Arial CE"/>
        <family val="2"/>
        <charset val="238"/>
      </rPr>
      <t>nut</t>
    </r>
    <r>
      <rPr>
        <sz val="10"/>
        <rFont val="Arial CE"/>
        <charset val="238"/>
      </rPr>
      <t xml:space="preserve"> [m</t>
    </r>
    <r>
      <rPr>
        <vertAlign val="superscript"/>
        <sz val="10"/>
        <rFont val="Arial CE"/>
        <family val="2"/>
        <charset val="238"/>
      </rPr>
      <t>2</t>
    </r>
    <r>
      <rPr>
        <sz val="10"/>
        <rFont val="Arial CE"/>
        <charset val="238"/>
      </rPr>
      <t>] :</t>
    </r>
  </si>
  <si>
    <r>
      <t>Průřezová plocha A</t>
    </r>
    <r>
      <rPr>
        <sz val="10"/>
        <rFont val="Arial CE"/>
        <charset val="238"/>
      </rPr>
      <t xml:space="preserve"> [m</t>
    </r>
    <r>
      <rPr>
        <vertAlign val="superscript"/>
        <sz val="10"/>
        <rFont val="Arial CE"/>
        <family val="2"/>
        <charset val="238"/>
      </rPr>
      <t>2</t>
    </r>
    <r>
      <rPr>
        <sz val="10"/>
        <rFont val="Arial CE"/>
        <charset val="238"/>
      </rPr>
      <t>] :</t>
    </r>
  </si>
  <si>
    <t>Prostý tlak</t>
  </si>
  <si>
    <t>Výpočet kritické síly a kritického napětí pro ocelový prut z profilu IPN pro různé typy uložení</t>
  </si>
  <si>
    <r>
      <t>Moment setrvačnosti ve směru menší tuhosti I</t>
    </r>
    <r>
      <rPr>
        <vertAlign val="subscript"/>
        <sz val="10"/>
        <rFont val="Arial CE"/>
        <family val="2"/>
        <charset val="238"/>
      </rPr>
      <t>z</t>
    </r>
    <r>
      <rPr>
        <sz val="10"/>
        <rFont val="Arial CE"/>
        <charset val="238"/>
      </rPr>
      <t xml:space="preserve"> [m</t>
    </r>
    <r>
      <rPr>
        <vertAlign val="superscript"/>
        <sz val="10"/>
        <rFont val="Arial CE"/>
        <family val="2"/>
        <charset val="238"/>
      </rPr>
      <t>4</t>
    </r>
    <r>
      <rPr>
        <sz val="10"/>
        <rFont val="Arial CE"/>
        <charset val="238"/>
      </rPr>
      <t>] :</t>
    </r>
  </si>
  <si>
    <r>
      <t>Únosnost v prostém tlaku N</t>
    </r>
    <r>
      <rPr>
        <vertAlign val="subscript"/>
        <sz val="10"/>
        <rFont val="Arial CE"/>
        <family val="2"/>
        <charset val="238"/>
      </rPr>
      <t>Rd</t>
    </r>
    <r>
      <rPr>
        <sz val="10"/>
        <rFont val="Arial CE"/>
        <charset val="238"/>
      </rPr>
      <t xml:space="preserve"> [kN] :</t>
    </r>
  </si>
  <si>
    <t>Návrh ocelového tlačeného prutu z válcovaného profilu IPN při zadání tlakové síly pro různé typy uložení</t>
  </si>
  <si>
    <r>
      <t>Tlaková síla N</t>
    </r>
    <r>
      <rPr>
        <vertAlign val="subscript"/>
        <sz val="10"/>
        <rFont val="Arial CE"/>
        <family val="2"/>
        <charset val="238"/>
      </rPr>
      <t>Ed</t>
    </r>
    <r>
      <rPr>
        <sz val="10"/>
        <rFont val="Arial CE"/>
        <charset val="238"/>
      </rPr>
      <t xml:space="preserve"> [kN] :</t>
    </r>
  </si>
  <si>
    <r>
      <t>Moment setrvačnosti I</t>
    </r>
    <r>
      <rPr>
        <vertAlign val="subscript"/>
        <sz val="10"/>
        <rFont val="Arial CE"/>
        <family val="2"/>
        <charset val="238"/>
      </rPr>
      <t>z,nut</t>
    </r>
    <r>
      <rPr>
        <sz val="10"/>
        <rFont val="Arial CE"/>
        <charset val="238"/>
      </rPr>
      <t xml:space="preserve"> [m</t>
    </r>
    <r>
      <rPr>
        <vertAlign val="superscript"/>
        <sz val="10"/>
        <rFont val="Arial CE"/>
        <family val="2"/>
        <charset val="238"/>
      </rPr>
      <t>4</t>
    </r>
    <r>
      <rPr>
        <sz val="10"/>
        <rFont val="Arial CE"/>
        <charset val="238"/>
      </rPr>
      <t>] :</t>
    </r>
  </si>
  <si>
    <t>Prosté uložení</t>
  </si>
  <si>
    <t>IPN 80</t>
  </si>
  <si>
    <t>IPN 100</t>
  </si>
  <si>
    <t>IPN 120</t>
  </si>
  <si>
    <t>IPN 140</t>
  </si>
  <si>
    <t>IPN 160</t>
  </si>
  <si>
    <t>IPN 180</t>
  </si>
  <si>
    <t>IPN 200</t>
  </si>
  <si>
    <t>IPN 220</t>
  </si>
  <si>
    <t>IPN 240</t>
  </si>
  <si>
    <t>IPN 260</t>
  </si>
  <si>
    <t>IPN 280</t>
  </si>
  <si>
    <t>IPN 300</t>
  </si>
  <si>
    <t>IPN 320</t>
  </si>
  <si>
    <t>IPN 340</t>
  </si>
  <si>
    <t>IPN 360</t>
  </si>
  <si>
    <t>IPN 380</t>
  </si>
  <si>
    <t>IPN 400</t>
  </si>
  <si>
    <t>IPN 450</t>
  </si>
  <si>
    <t>IPN 500</t>
  </si>
  <si>
    <t>IPN 550</t>
  </si>
  <si>
    <r>
      <t>Moment setrvačnosti I</t>
    </r>
    <r>
      <rPr>
        <i/>
        <vertAlign val="subscript"/>
        <sz val="10"/>
        <rFont val="Arial CE"/>
        <family val="2"/>
        <charset val="238"/>
      </rPr>
      <t>y</t>
    </r>
    <r>
      <rPr>
        <i/>
        <sz val="10"/>
        <rFont val="Arial CE"/>
      </rPr>
      <t xml:space="preserve"> </t>
    </r>
    <r>
      <rPr>
        <sz val="10"/>
        <rFont val="Arial CE"/>
        <charset val="238"/>
      </rPr>
      <t>[mm</t>
    </r>
    <r>
      <rPr>
        <vertAlign val="superscript"/>
        <sz val="10"/>
        <rFont val="Arial CE"/>
        <family val="2"/>
        <charset val="238"/>
      </rPr>
      <t>4</t>
    </r>
    <r>
      <rPr>
        <sz val="10"/>
        <rFont val="Arial CE"/>
        <charset val="238"/>
      </rPr>
      <t>]</t>
    </r>
    <r>
      <rPr>
        <i/>
        <sz val="10"/>
        <rFont val="Arial CE"/>
      </rPr>
      <t xml:space="preserve"> :</t>
    </r>
  </si>
  <si>
    <r>
      <t>Moment setrvačnosti I</t>
    </r>
    <r>
      <rPr>
        <i/>
        <vertAlign val="subscript"/>
        <sz val="10"/>
        <rFont val="Arial CE"/>
        <family val="2"/>
        <charset val="238"/>
      </rPr>
      <t>z</t>
    </r>
    <r>
      <rPr>
        <i/>
        <sz val="10"/>
        <rFont val="Arial CE"/>
      </rPr>
      <t xml:space="preserve"> </t>
    </r>
    <r>
      <rPr>
        <sz val="10"/>
        <rFont val="Arial CE"/>
        <charset val="238"/>
      </rPr>
      <t>[mm</t>
    </r>
    <r>
      <rPr>
        <vertAlign val="superscript"/>
        <sz val="10"/>
        <rFont val="Arial CE"/>
        <family val="2"/>
        <charset val="238"/>
      </rPr>
      <t>4</t>
    </r>
    <r>
      <rPr>
        <sz val="10"/>
        <rFont val="Arial CE"/>
        <charset val="238"/>
      </rPr>
      <t>]</t>
    </r>
    <r>
      <rPr>
        <i/>
        <sz val="10"/>
        <rFont val="Arial CE"/>
      </rPr>
      <t xml:space="preserve"> :</t>
    </r>
  </si>
  <si>
    <t>S235</t>
  </si>
  <si>
    <t>Rozhoduje:</t>
  </si>
  <si>
    <t>Vzpěrný tlak</t>
  </si>
  <si>
    <t>Navržen válcovaný profil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</si>
</sst>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7" formatCode="0.000000"/>
    <numFmt numFmtId="170" formatCode="0.000E+00"/>
    <numFmt numFmtId="176" formatCode="0.00000000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vertAlign val="subscript"/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0"/>
      <name val="Symbol"/>
      <family val="1"/>
      <charset val="2"/>
    </font>
    <font>
      <i/>
      <sz val="10"/>
      <name val="Arial CE"/>
    </font>
    <font>
      <i/>
      <vertAlign val="subscript"/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color rgb="FFFFFF00"/>
      <name val="Arial CE"/>
      <charset val="238"/>
    </font>
    <font>
      <b/>
      <i/>
      <sz val="10"/>
      <name val="Arial CE"/>
      <charset val="238"/>
    </font>
    <font>
      <b/>
      <i/>
      <sz val="11"/>
      <name val="Arial CE"/>
      <family val="2"/>
      <charset val="238"/>
    </font>
    <font>
      <b/>
      <i/>
      <sz val="11"/>
      <name val="Arial CE"/>
      <charset val="238"/>
    </font>
    <font>
      <b/>
      <sz val="10"/>
      <color theme="0"/>
      <name val="Arial CE"/>
      <charset val="238"/>
    </font>
    <font>
      <b/>
      <sz val="10"/>
      <color theme="0" tint="-4.9989318521683403E-2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2" fontId="0" fillId="5" borderId="7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" fontId="0" fillId="3" borderId="6" xfId="0" applyNumberFormat="1" applyFill="1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1" fontId="0" fillId="3" borderId="2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" fontId="0" fillId="3" borderId="25" xfId="0" applyNumberFormat="1" applyFill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170" fontId="0" fillId="6" borderId="22" xfId="0" applyNumberFormat="1" applyFill="1" applyBorder="1" applyAlignment="1">
      <alignment horizontal="center" vertical="center"/>
    </xf>
    <xf numFmtId="170" fontId="0" fillId="6" borderId="6" xfId="0" applyNumberFormat="1" applyFill="1" applyBorder="1" applyAlignment="1">
      <alignment horizontal="center" vertical="center"/>
    </xf>
    <xf numFmtId="170" fontId="0" fillId="6" borderId="8" xfId="0" applyNumberFormat="1" applyFill="1" applyBorder="1" applyAlignment="1">
      <alignment horizontal="center" vertical="center"/>
    </xf>
    <xf numFmtId="170" fontId="0" fillId="6" borderId="23" xfId="0" applyNumberFormat="1" applyFill="1" applyBorder="1" applyAlignment="1">
      <alignment horizontal="center" vertical="center"/>
    </xf>
    <xf numFmtId="170" fontId="0" fillId="6" borderId="7" xfId="0" applyNumberFormat="1" applyFill="1" applyBorder="1" applyAlignment="1">
      <alignment horizontal="center" vertical="center"/>
    </xf>
    <xf numFmtId="170" fontId="0" fillId="6" borderId="9" xfId="0" applyNumberForma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textRotation="90" wrapText="1"/>
    </xf>
    <xf numFmtId="0" fontId="7" fillId="3" borderId="15" xfId="0" applyFont="1" applyFill="1" applyBorder="1" applyAlignment="1">
      <alignment horizontal="center" vertical="center" textRotation="90" wrapText="1"/>
    </xf>
    <xf numFmtId="0" fontId="7" fillId="3" borderId="16" xfId="0" applyFont="1" applyFill="1" applyBorder="1" applyAlignment="1">
      <alignment horizontal="center" vertical="center" textRotation="90" wrapText="1"/>
    </xf>
    <xf numFmtId="167" fontId="11" fillId="8" borderId="34" xfId="0" applyNumberFormat="1" applyFont="1" applyFill="1" applyBorder="1" applyAlignment="1">
      <alignment horizontal="center" vertical="center"/>
    </xf>
    <xf numFmtId="167" fontId="11" fillId="8" borderId="3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2" fontId="0" fillId="7" borderId="21" xfId="0" applyNumberFormat="1" applyFill="1" applyBorder="1" applyAlignment="1">
      <alignment horizontal="center" vertical="center"/>
    </xf>
    <xf numFmtId="2" fontId="0" fillId="7" borderId="22" xfId="0" applyNumberFormat="1" applyFill="1" applyBorder="1" applyAlignment="1">
      <alignment horizontal="center" vertical="center"/>
    </xf>
    <xf numFmtId="2" fontId="0" fillId="7" borderId="23" xfId="0" applyNumberFormat="1" applyFill="1" applyBorder="1" applyAlignment="1">
      <alignment horizontal="center" vertical="center"/>
    </xf>
    <xf numFmtId="2" fontId="0" fillId="7" borderId="10" xfId="0" applyNumberFormat="1" applyFill="1" applyBorder="1" applyAlignment="1">
      <alignment horizontal="center" vertical="center"/>
    </xf>
    <xf numFmtId="2" fontId="0" fillId="7" borderId="24" xfId="0" applyNumberFormat="1" applyFill="1" applyBorder="1" applyAlignment="1">
      <alignment horizontal="center" vertical="center"/>
    </xf>
    <xf numFmtId="2" fontId="0" fillId="7" borderId="25" xfId="0" applyNumberFormat="1" applyFill="1" applyBorder="1" applyAlignment="1">
      <alignment horizontal="center"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0" fillId="4" borderId="20" xfId="0" applyNumberFormat="1" applyFill="1" applyBorder="1" applyAlignment="1">
      <alignment horizontal="center" vertical="center"/>
    </xf>
    <xf numFmtId="2" fontId="15" fillId="8" borderId="17" xfId="0" applyNumberFormat="1" applyFont="1" applyFill="1" applyBorder="1" applyAlignment="1">
      <alignment horizontal="center" vertical="center"/>
    </xf>
    <xf numFmtId="2" fontId="16" fillId="8" borderId="14" xfId="0" applyNumberFormat="1" applyFont="1" applyFill="1" applyBorder="1" applyAlignment="1">
      <alignment horizontal="center" vertical="center"/>
    </xf>
    <xf numFmtId="2" fontId="16" fillId="8" borderId="15" xfId="0" applyNumberFormat="1" applyFont="1" applyFill="1" applyBorder="1" applyAlignment="1">
      <alignment horizontal="center" vertical="center"/>
    </xf>
    <xf numFmtId="2" fontId="16" fillId="8" borderId="16" xfId="0" applyNumberFormat="1" applyFont="1" applyFill="1" applyBorder="1" applyAlignment="1">
      <alignment horizontal="center" vertical="center"/>
    </xf>
    <xf numFmtId="2" fontId="15" fillId="8" borderId="9" xfId="0" applyNumberFormat="1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67" fontId="15" fillId="8" borderId="6" xfId="0" applyNumberFormat="1" applyFont="1" applyFill="1" applyBorder="1" applyAlignment="1">
      <alignment horizontal="center" vertical="center"/>
    </xf>
    <xf numFmtId="167" fontId="15" fillId="8" borderId="2" xfId="0" applyNumberFormat="1" applyFont="1" applyFill="1" applyBorder="1" applyAlignment="1">
      <alignment horizontal="center" vertical="center"/>
    </xf>
    <xf numFmtId="167" fontId="15" fillId="8" borderId="7" xfId="0" applyNumberFormat="1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7" fontId="0" fillId="0" borderId="4" xfId="0" applyNumberFormat="1" applyFill="1" applyBorder="1" applyAlignment="1">
      <alignment horizontal="center" vertical="center"/>
    </xf>
    <xf numFmtId="167" fontId="0" fillId="0" borderId="5" xfId="0" applyNumberFormat="1" applyFill="1" applyBorder="1" applyAlignment="1">
      <alignment horizontal="center" vertical="center"/>
    </xf>
    <xf numFmtId="167" fontId="0" fillId="0" borderId="2" xfId="0" applyNumberForma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center" vertical="center"/>
    </xf>
    <xf numFmtId="167" fontId="0" fillId="0" borderId="7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2" fontId="0" fillId="9" borderId="3" xfId="0" applyNumberFormat="1" applyFill="1" applyBorder="1" applyAlignment="1">
      <alignment horizontal="center" vertical="center"/>
    </xf>
    <xf numFmtId="2" fontId="0" fillId="9" borderId="8" xfId="0" applyNumberFormat="1" applyFill="1" applyBorder="1" applyAlignment="1">
      <alignment horizontal="center" vertical="center"/>
    </xf>
    <xf numFmtId="2" fontId="0" fillId="9" borderId="9" xfId="0" applyNumberFormat="1" applyFill="1" applyBorder="1" applyAlignment="1">
      <alignment horizontal="center" vertical="center"/>
    </xf>
    <xf numFmtId="2" fontId="15" fillId="10" borderId="2" xfId="0" applyNumberFormat="1" applyFont="1" applyFill="1" applyBorder="1" applyAlignment="1">
      <alignment horizontal="center" vertical="center"/>
    </xf>
    <xf numFmtId="2" fontId="15" fillId="10" borderId="6" xfId="0" applyNumberFormat="1" applyFont="1" applyFill="1" applyBorder="1" applyAlignment="1">
      <alignment horizontal="center" vertical="center"/>
    </xf>
    <xf numFmtId="2" fontId="15" fillId="10" borderId="7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0" dropStyle="combo" dx="22" fmlaLink="$F$2" fmlaRange="Tabulky!$A$2:$A$21" sel="1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28575</xdr:colOff>
          <xdr:row>2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4EBC186-8B0E-B918-DA13-F8BBC462B4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/>
  </sheetViews>
  <sheetFormatPr defaultRowHeight="12.75" x14ac:dyDescent="0.2"/>
  <cols>
    <col min="1" max="1" width="45.7109375" customWidth="1"/>
    <col min="2" max="5" width="15.7109375" customWidth="1"/>
    <col min="6" max="6" width="0" hidden="1" customWidth="1"/>
  </cols>
  <sheetData>
    <row r="1" spans="1:6" ht="21.95" customHeight="1" thickBot="1" x14ac:dyDescent="0.25">
      <c r="A1" s="49" t="s">
        <v>24</v>
      </c>
    </row>
    <row r="2" spans="1:6" ht="21.95" customHeight="1" x14ac:dyDescent="0.2">
      <c r="A2" s="3" t="s">
        <v>6</v>
      </c>
      <c r="B2" s="7" t="str">
        <f>INDEX(Tabulky!A2:A21,F2)</f>
        <v>IPN 300</v>
      </c>
      <c r="F2" s="2">
        <v>12</v>
      </c>
    </row>
    <row r="3" spans="1:6" ht="21.95" customHeight="1" x14ac:dyDescent="0.2">
      <c r="A3" s="4" t="s">
        <v>7</v>
      </c>
      <c r="B3" s="16">
        <f>INDEX(Tabulky!$D$2:$D$21,$F$2)/10^6</f>
        <v>6.8999999999999999E-3</v>
      </c>
    </row>
    <row r="4" spans="1:6" ht="21.95" customHeight="1" x14ac:dyDescent="0.2">
      <c r="A4" s="4" t="s">
        <v>25</v>
      </c>
      <c r="B4" s="16">
        <f>INDEX(Tabulky!$G$2:$G$21,$F$2)/10^12</f>
        <v>4.51E-6</v>
      </c>
    </row>
    <row r="5" spans="1:6" ht="21.95" customHeight="1" x14ac:dyDescent="0.2">
      <c r="A5" s="4" t="s">
        <v>12</v>
      </c>
      <c r="B5" s="16">
        <f>+SQRT(B4/B3)</f>
        <v>2.5566055393935864E-2</v>
      </c>
    </row>
    <row r="6" spans="1:6" ht="21.95" customHeight="1" x14ac:dyDescent="0.2">
      <c r="A6" s="4" t="s">
        <v>14</v>
      </c>
      <c r="B6" s="13">
        <v>4</v>
      </c>
    </row>
    <row r="7" spans="1:6" ht="21.95" customHeight="1" x14ac:dyDescent="0.2">
      <c r="A7" s="4" t="s">
        <v>0</v>
      </c>
      <c r="B7" s="14">
        <v>210000</v>
      </c>
    </row>
    <row r="8" spans="1:6" ht="21.95" customHeight="1" x14ac:dyDescent="0.2">
      <c r="A8" s="4" t="s">
        <v>18</v>
      </c>
      <c r="B8" s="8" t="s">
        <v>53</v>
      </c>
    </row>
    <row r="9" spans="1:6" ht="21.95" customHeight="1" x14ac:dyDescent="0.2">
      <c r="A9" s="4" t="s">
        <v>20</v>
      </c>
      <c r="B9" s="14">
        <v>235</v>
      </c>
    </row>
    <row r="10" spans="1:6" ht="21.95" customHeight="1" thickBot="1" x14ac:dyDescent="0.25">
      <c r="A10" s="5" t="s">
        <v>19</v>
      </c>
      <c r="B10" s="15">
        <v>1</v>
      </c>
    </row>
    <row r="11" spans="1:6" ht="21.95" customHeight="1" x14ac:dyDescent="0.2">
      <c r="A11" s="6"/>
      <c r="B11" s="2"/>
    </row>
    <row r="12" spans="1:6" ht="21.95" customHeight="1" thickBot="1" x14ac:dyDescent="0.25">
      <c r="A12" s="47" t="s">
        <v>23</v>
      </c>
    </row>
    <row r="13" spans="1:6" ht="21.95" customHeight="1" thickBot="1" x14ac:dyDescent="0.25">
      <c r="A13" s="11" t="s">
        <v>26</v>
      </c>
      <c r="B13" s="59">
        <f>+B9/B10*B3*1000</f>
        <v>1621.5</v>
      </c>
    </row>
    <row r="14" spans="1:6" ht="21.95" customHeight="1" x14ac:dyDescent="0.2">
      <c r="A14" s="45"/>
    </row>
    <row r="15" spans="1:6" ht="21.95" customHeight="1" thickBot="1" x14ac:dyDescent="0.25">
      <c r="A15" s="48" t="s">
        <v>55</v>
      </c>
      <c r="B15" s="2"/>
    </row>
    <row r="16" spans="1:6" ht="39" thickBot="1" x14ac:dyDescent="0.25">
      <c r="A16" s="17" t="s">
        <v>8</v>
      </c>
      <c r="B16" s="18" t="s">
        <v>30</v>
      </c>
      <c r="C16" s="19" t="s">
        <v>9</v>
      </c>
      <c r="D16" s="19" t="s">
        <v>10</v>
      </c>
      <c r="E16" s="20" t="s">
        <v>11</v>
      </c>
    </row>
    <row r="17" spans="1:5" ht="21.95" customHeight="1" x14ac:dyDescent="0.2">
      <c r="A17" s="12" t="s">
        <v>13</v>
      </c>
      <c r="B17" s="50">
        <v>1</v>
      </c>
      <c r="C17" s="51">
        <v>2</v>
      </c>
      <c r="D17" s="51">
        <v>0.6991571312</v>
      </c>
      <c r="E17" s="52">
        <v>0.5</v>
      </c>
    </row>
    <row r="18" spans="1:5" ht="21.95" customHeight="1" thickBot="1" x14ac:dyDescent="0.25">
      <c r="A18" s="10" t="s">
        <v>15</v>
      </c>
      <c r="B18" s="53">
        <f>+B17*$B$6</f>
        <v>4</v>
      </c>
      <c r="C18" s="54">
        <f>+C17*$B$6</f>
        <v>8</v>
      </c>
      <c r="D18" s="54">
        <f>+D17*$B$6</f>
        <v>2.7966285248</v>
      </c>
      <c r="E18" s="55">
        <f>+E17*$B$6</f>
        <v>2</v>
      </c>
    </row>
    <row r="19" spans="1:5" ht="21.95" customHeight="1" thickBot="1" x14ac:dyDescent="0.25">
      <c r="A19" s="10" t="s">
        <v>16</v>
      </c>
      <c r="B19" s="60">
        <f>+PI()^2*$B$7*10^6*$B$4/B18^2/1000</f>
        <v>584.21889551698325</v>
      </c>
      <c r="C19" s="61">
        <f>+PI()^2*$B$7*10^6*$B$4/C18^2/1000</f>
        <v>146.05472387924581</v>
      </c>
      <c r="D19" s="61">
        <f>+PI()^2*$B$7*10^6*$B$4/D18^2/1000</f>
        <v>1195.1599074243125</v>
      </c>
      <c r="E19" s="62">
        <f>+PI()^2*$B$7*10^6*$B$4/E18^2/1000</f>
        <v>2336.875582067933</v>
      </c>
    </row>
    <row r="20" spans="1:5" ht="21.95" customHeight="1" thickBot="1" x14ac:dyDescent="0.25">
      <c r="A20" s="23" t="s">
        <v>17</v>
      </c>
      <c r="B20" s="56">
        <f>+B19/$B$3/10^3</f>
        <v>84.669405147388886</v>
      </c>
      <c r="C20" s="57">
        <f>+C19/$B$3/10^3</f>
        <v>21.167351286847222</v>
      </c>
      <c r="D20" s="57">
        <f>+D19/$B$3/10^3</f>
        <v>173.21158078613226</v>
      </c>
      <c r="E20" s="58">
        <f>+E19/$B$3/10^3</f>
        <v>338.67762058955554</v>
      </c>
    </row>
    <row r="21" spans="1:5" ht="21.95" customHeight="1" thickBot="1" x14ac:dyDescent="0.25">
      <c r="A21" s="11" t="s">
        <v>54</v>
      </c>
      <c r="B21" s="43" t="str">
        <f>+IF(B19&lt;$B$13,"vzpěrný tlak","prostý tlak")</f>
        <v>vzpěrný tlak</v>
      </c>
      <c r="C21" s="43" t="str">
        <f>+IF(C19&lt;$B$13,"vzpěrný tlak","prostý tlak")</f>
        <v>vzpěrný tlak</v>
      </c>
      <c r="D21" s="43" t="str">
        <f>+IF(D19&lt;$B$13,"vzpěrný tlak","prostý tlak")</f>
        <v>vzpěrný tlak</v>
      </c>
      <c r="E21" s="44" t="str">
        <f>+IF(E19&lt;$B$13,"vzpěrný tlak","prostý tlak")</f>
        <v>prostý tlak</v>
      </c>
    </row>
    <row r="22" spans="1:5" ht="20.100000000000001" customHeight="1" x14ac:dyDescent="0.2"/>
    <row r="23" spans="1:5" ht="20.100000000000001" customHeight="1" x14ac:dyDescent="0.2"/>
    <row r="24" spans="1:5" ht="20.100000000000001" customHeight="1" x14ac:dyDescent="0.2">
      <c r="A24" s="6"/>
      <c r="B24" s="2"/>
    </row>
    <row r="25" spans="1:5" ht="20.100000000000001" customHeight="1" x14ac:dyDescent="0.2">
      <c r="A25" s="6"/>
      <c r="B25" s="2"/>
    </row>
    <row r="26" spans="1:5" ht="20.100000000000001" customHeight="1" x14ac:dyDescent="0.2">
      <c r="A26" s="6"/>
      <c r="B26" s="2"/>
    </row>
    <row r="27" spans="1:5" ht="20.100000000000001" customHeight="1" x14ac:dyDescent="0.2">
      <c r="A27" s="6"/>
      <c r="B27" s="2"/>
    </row>
    <row r="28" spans="1:5" ht="20.100000000000001" customHeight="1" x14ac:dyDescent="0.2">
      <c r="A28" s="6"/>
      <c r="B28" s="2"/>
    </row>
    <row r="29" spans="1:5" ht="20.100000000000001" customHeight="1" x14ac:dyDescent="0.2">
      <c r="A29" s="6"/>
      <c r="B29" s="2"/>
    </row>
    <row r="30" spans="1:5" ht="20.100000000000001" customHeight="1" x14ac:dyDescent="0.2">
      <c r="A30" s="6"/>
      <c r="B30" s="2"/>
    </row>
    <row r="31" spans="1:5" ht="20.100000000000001" customHeight="1" x14ac:dyDescent="0.2">
      <c r="A31" s="6"/>
      <c r="B31" s="2"/>
    </row>
    <row r="32" spans="1:5" ht="20.100000000000001" customHeight="1" x14ac:dyDescent="0.2">
      <c r="A32" s="6"/>
      <c r="B32" s="2"/>
    </row>
    <row r="33" spans="1:2" ht="20.100000000000001" customHeight="1" x14ac:dyDescent="0.2">
      <c r="A33" s="6"/>
      <c r="B33" s="2"/>
    </row>
    <row r="34" spans="1:2" ht="20.100000000000001" customHeight="1" x14ac:dyDescent="0.2">
      <c r="A34" s="6"/>
      <c r="B34" s="2"/>
    </row>
  </sheetData>
  <phoneticPr fontId="0" type="noConversion"/>
  <printOptions horizontalCentered="1" verticalCentered="1"/>
  <pageMargins left="0.78740157480314965" right="0.78740157480314965" top="1.1811023622047245" bottom="0.78740157480314965" header="0.51181102362204722" footer="0.51181102362204722"/>
  <pageSetup paperSize="9" orientation="landscape" blackAndWhite="1" horizontalDpi="300" verticalDpi="300" copies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print="0" autoLine="0" autoPict="0">
                <anchor mov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2</xdr:col>
                    <xdr:colOff>28575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/>
  </sheetViews>
  <sheetFormatPr defaultRowHeight="12.75" x14ac:dyDescent="0.2"/>
  <cols>
    <col min="1" max="1" width="45.7109375" customWidth="1"/>
    <col min="2" max="5" width="12.7109375" customWidth="1"/>
  </cols>
  <sheetData>
    <row r="1" spans="1:6" ht="21.95" customHeight="1" thickBot="1" x14ac:dyDescent="0.25">
      <c r="A1" s="1" t="s">
        <v>27</v>
      </c>
    </row>
    <row r="2" spans="1:6" ht="21.95" customHeight="1" x14ac:dyDescent="0.2">
      <c r="A2" s="3" t="s">
        <v>28</v>
      </c>
      <c r="B2" s="27">
        <v>600</v>
      </c>
      <c r="F2" s="2"/>
    </row>
    <row r="3" spans="1:6" ht="21.95" customHeight="1" x14ac:dyDescent="0.2">
      <c r="A3" s="4" t="s">
        <v>14</v>
      </c>
      <c r="B3" s="13">
        <v>4</v>
      </c>
    </row>
    <row r="4" spans="1:6" ht="21.95" customHeight="1" x14ac:dyDescent="0.2">
      <c r="A4" s="4" t="s">
        <v>0</v>
      </c>
      <c r="B4" s="14">
        <v>210000</v>
      </c>
    </row>
    <row r="5" spans="1:6" ht="21.95" customHeight="1" x14ac:dyDescent="0.2">
      <c r="A5" s="4" t="s">
        <v>18</v>
      </c>
      <c r="B5" s="8" t="s">
        <v>53</v>
      </c>
    </row>
    <row r="6" spans="1:6" ht="21.95" customHeight="1" x14ac:dyDescent="0.2">
      <c r="A6" s="4" t="s">
        <v>20</v>
      </c>
      <c r="B6" s="14">
        <v>235</v>
      </c>
    </row>
    <row r="7" spans="1:6" ht="21.95" customHeight="1" thickBot="1" x14ac:dyDescent="0.25">
      <c r="A7" s="5" t="s">
        <v>19</v>
      </c>
      <c r="B7" s="15">
        <v>1</v>
      </c>
    </row>
    <row r="8" spans="1:6" ht="21.95" customHeight="1" x14ac:dyDescent="0.2">
      <c r="A8" s="45"/>
    </row>
    <row r="9" spans="1:6" ht="21.95" customHeight="1" thickBot="1" x14ac:dyDescent="0.25">
      <c r="A9" s="47" t="s">
        <v>23</v>
      </c>
    </row>
    <row r="10" spans="1:6" ht="21.95" hidden="1" customHeight="1" x14ac:dyDescent="0.2">
      <c r="A10" s="3" t="s">
        <v>21</v>
      </c>
      <c r="B10" s="25">
        <f>+B2/(B6/B7*1000)*10^6</f>
        <v>2553.1914893617018</v>
      </c>
    </row>
    <row r="11" spans="1:6" ht="21.95" hidden="1" customHeight="1" thickBot="1" x14ac:dyDescent="0.25">
      <c r="A11" s="9"/>
      <c r="B11" s="26">
        <f>+MATCH(B10,Tabulky!$D$2:$D$20)+1</f>
        <v>6</v>
      </c>
    </row>
    <row r="12" spans="1:6" ht="21.95" customHeight="1" x14ac:dyDescent="0.2">
      <c r="A12" s="3" t="s">
        <v>56</v>
      </c>
      <c r="B12" s="64" t="str">
        <f>INDEX(Tabulky!$A$2:$A$20,$B$11)</f>
        <v>IPN 180</v>
      </c>
    </row>
    <row r="13" spans="1:6" ht="21.95" customHeight="1" x14ac:dyDescent="0.2">
      <c r="A13" s="4" t="s">
        <v>22</v>
      </c>
      <c r="B13" s="79">
        <f>INDEX(Tabulky!$D$2:$D$20,$B$11)/10^6</f>
        <v>2.7899999999999999E-3</v>
      </c>
    </row>
    <row r="14" spans="1:6" ht="21.95" customHeight="1" thickBot="1" x14ac:dyDescent="0.25">
      <c r="A14" s="5" t="s">
        <v>26</v>
      </c>
      <c r="B14" s="63">
        <f>+B13*B6/B7*1000</f>
        <v>655.65</v>
      </c>
    </row>
    <row r="15" spans="1:6" ht="21.95" customHeight="1" x14ac:dyDescent="0.2">
      <c r="A15" s="45"/>
    </row>
    <row r="16" spans="1:6" ht="21.95" customHeight="1" thickBot="1" x14ac:dyDescent="0.25">
      <c r="A16" s="46" t="s">
        <v>55</v>
      </c>
      <c r="B16" s="2"/>
    </row>
    <row r="17" spans="1:5" ht="39" thickBot="1" x14ac:dyDescent="0.25">
      <c r="A17" s="17" t="s">
        <v>8</v>
      </c>
      <c r="B17" s="65" t="s">
        <v>30</v>
      </c>
      <c r="C17" s="66" t="s">
        <v>9</v>
      </c>
      <c r="D17" s="66" t="s">
        <v>10</v>
      </c>
      <c r="E17" s="67" t="s">
        <v>11</v>
      </c>
    </row>
    <row r="18" spans="1:5" ht="21.95" customHeight="1" x14ac:dyDescent="0.2">
      <c r="A18" s="12" t="s">
        <v>13</v>
      </c>
      <c r="B18" s="71">
        <v>1</v>
      </c>
      <c r="C18" s="72">
        <v>2</v>
      </c>
      <c r="D18" s="72">
        <v>0.6991571312</v>
      </c>
      <c r="E18" s="73">
        <v>0.5</v>
      </c>
    </row>
    <row r="19" spans="1:5" ht="21.95" customHeight="1" x14ac:dyDescent="0.2">
      <c r="A19" s="10" t="s">
        <v>15</v>
      </c>
      <c r="B19" s="74">
        <f>+B18*$B$3</f>
        <v>4</v>
      </c>
      <c r="C19" s="75">
        <f>+C18*$B$3</f>
        <v>8</v>
      </c>
      <c r="D19" s="75">
        <f>+D18*$B$3</f>
        <v>2.7966285248</v>
      </c>
      <c r="E19" s="76">
        <f>+E18*$B$3</f>
        <v>2</v>
      </c>
    </row>
    <row r="20" spans="1:5" ht="21.95" customHeight="1" x14ac:dyDescent="0.2">
      <c r="A20" s="10" t="s">
        <v>29</v>
      </c>
      <c r="B20" s="77">
        <f>+$B$2*1000*B19^2/(PI()^2*$B$4*10^6)</f>
        <v>4.6318255379354412E-6</v>
      </c>
      <c r="C20" s="78">
        <f>+$B$2*1000*C19^2/(PI()^2*$B$4*10^6)</f>
        <v>1.8527302151741765E-5</v>
      </c>
      <c r="D20" s="78">
        <f>+$B$2*1000*D19^2/(PI()^2*$B$4*10^6)</f>
        <v>2.2641321744399016E-6</v>
      </c>
      <c r="E20" s="79">
        <f>+$B$2*1000*E19^2/(PI()^2*$B$4*10^6)</f>
        <v>1.1579563844838603E-6</v>
      </c>
    </row>
    <row r="21" spans="1:5" ht="21.95" customHeight="1" x14ac:dyDescent="0.2">
      <c r="A21" s="10"/>
      <c r="B21" s="24">
        <f>+B20*10^12</f>
        <v>4631825.5379354414</v>
      </c>
      <c r="C21" s="21">
        <f>+C20*10^12</f>
        <v>18527302.151741765</v>
      </c>
      <c r="D21" s="21">
        <f>+D20*10^12</f>
        <v>2264132.1744399015</v>
      </c>
      <c r="E21" s="22">
        <f>+E20*10^12</f>
        <v>1157956.3844838603</v>
      </c>
    </row>
    <row r="22" spans="1:5" ht="21.95" customHeight="1" x14ac:dyDescent="0.2">
      <c r="A22" s="10"/>
      <c r="B22" s="24">
        <f>+MATCH(+B21,Tabulky!$G$2:$G$20)</f>
        <v>12</v>
      </c>
      <c r="C22" s="21">
        <f>+MATCH(+C21,Tabulky!$G$2:$G$20)</f>
        <v>18</v>
      </c>
      <c r="D22" s="21">
        <f>+MATCH(+D21,Tabulky!$G$2:$G$20)</f>
        <v>9</v>
      </c>
      <c r="E22" s="22">
        <f>+MATCH(+E21,Tabulky!$G$2:$G$20)</f>
        <v>6</v>
      </c>
    </row>
    <row r="23" spans="1:5" ht="21.95" customHeight="1" x14ac:dyDescent="0.2">
      <c r="A23" s="10" t="s">
        <v>56</v>
      </c>
      <c r="B23" s="69" t="str">
        <f>INDEX(Tabulky!$A$2:$A$20,B22+1)</f>
        <v>IPN 320</v>
      </c>
      <c r="C23" s="68" t="str">
        <f>INDEX(Tabulky!$A$2:$A$20,C22+1)</f>
        <v>IPN 500</v>
      </c>
      <c r="D23" s="68" t="str">
        <f>INDEX(Tabulky!$A$2:$A$20,D22+1)</f>
        <v>IPN 260</v>
      </c>
      <c r="E23" s="70" t="str">
        <f>INDEX(Tabulky!$A$2:$A$20,E22+1)</f>
        <v>IPN 200</v>
      </c>
    </row>
    <row r="24" spans="1:5" ht="21.95" customHeight="1" x14ac:dyDescent="0.2">
      <c r="A24" s="10" t="s">
        <v>25</v>
      </c>
      <c r="B24" s="77">
        <f>+INDEX(Tabulky!$G$2:$G$20,B$22+1)/10^12</f>
        <v>5.5500000000000002E-6</v>
      </c>
      <c r="C24" s="78">
        <f>+INDEX(Tabulky!$G$2:$G$20,C22+1)/10^12</f>
        <v>2.48E-5</v>
      </c>
      <c r="D24" s="78">
        <f>+INDEX(Tabulky!$G$2:$G$20,D22+1)/10^12</f>
        <v>2.88E-6</v>
      </c>
      <c r="E24" s="79">
        <f>+INDEX(Tabulky!$G$2:$G$20,E22+1)/10^12</f>
        <v>1.17E-6</v>
      </c>
    </row>
    <row r="25" spans="1:5" ht="21.95" customHeight="1" x14ac:dyDescent="0.2">
      <c r="A25" s="10" t="s">
        <v>7</v>
      </c>
      <c r="B25" s="77">
        <f>+INDEX(Tabulky!$D$2:$D$20,B$22+1)/10^6</f>
        <v>7.77E-3</v>
      </c>
      <c r="C25" s="78">
        <f>+INDEX(Tabulky!$D$2:$D$20,C$22+1)/10^6</f>
        <v>1.7899999999999999E-2</v>
      </c>
      <c r="D25" s="78">
        <f>+INDEX(Tabulky!$D$2:$D$20,D$22+1)/10^6</f>
        <v>5.3299999999999997E-3</v>
      </c>
      <c r="E25" s="79">
        <f>+INDEX(Tabulky!$D$2:$D$20,E$22+1)/10^6</f>
        <v>3.3400000000000001E-3</v>
      </c>
    </row>
    <row r="26" spans="1:5" ht="21.95" customHeight="1" x14ac:dyDescent="0.2">
      <c r="A26" s="10" t="s">
        <v>12</v>
      </c>
      <c r="B26" s="80">
        <f>+SQRT(B24/B25)</f>
        <v>2.6726124191242439E-2</v>
      </c>
      <c r="C26" s="81">
        <f>+SQRT(C24/C25)</f>
        <v>3.7221967443099989E-2</v>
      </c>
      <c r="D26" s="81">
        <f>+SQRT(D24/D25)</f>
        <v>2.3245165326781791E-2</v>
      </c>
      <c r="E26" s="82">
        <f>+SQRT(E24/E25)</f>
        <v>1.8716287056935326E-2</v>
      </c>
    </row>
    <row r="27" spans="1:5" ht="21.95" customHeight="1" x14ac:dyDescent="0.2">
      <c r="A27" s="10" t="s">
        <v>16</v>
      </c>
      <c r="B27" s="86">
        <f>+PI()^2*$B$4*10^6*B24/B19^2/1000</f>
        <v>718.93899559185297</v>
      </c>
      <c r="C27" s="87">
        <f>+PI()^2*$B$4*10^6*C24/C19^2/1000</f>
        <v>803.13905813864653</v>
      </c>
      <c r="D27" s="87">
        <f>+PI()^2*$B$4*10^6*D24/D19^2/1000</f>
        <v>763.20632669224381</v>
      </c>
      <c r="E27" s="88">
        <f>+PI()^2*$B$4*10^6*E24/E19^2/1000</f>
        <v>606.2404503369138</v>
      </c>
    </row>
    <row r="28" spans="1:5" ht="21.95" customHeight="1" thickBot="1" x14ac:dyDescent="0.25">
      <c r="A28" s="23" t="s">
        <v>17</v>
      </c>
      <c r="B28" s="83">
        <f>+B27/B25/10^3</f>
        <v>92.527541260212729</v>
      </c>
      <c r="C28" s="84">
        <f>+C27/C25/10^3</f>
        <v>44.868103806628298</v>
      </c>
      <c r="D28" s="84">
        <f>+D27/D25/10^3</f>
        <v>143.1906804300645</v>
      </c>
      <c r="E28" s="85">
        <f>+E27/E25/10^3</f>
        <v>181.50911686733943</v>
      </c>
    </row>
    <row r="29" spans="1:5" ht="20.100000000000001" customHeight="1" x14ac:dyDescent="0.2"/>
    <row r="30" spans="1:5" ht="20.100000000000001" customHeight="1" x14ac:dyDescent="0.2"/>
    <row r="31" spans="1:5" ht="20.100000000000001" customHeight="1" x14ac:dyDescent="0.2"/>
    <row r="32" spans="1:5" ht="20.100000000000001" customHeight="1" x14ac:dyDescent="0.2"/>
    <row r="33" spans="1:2" ht="20.100000000000001" customHeight="1" x14ac:dyDescent="0.2"/>
    <row r="34" spans="1:2" ht="20.100000000000001" customHeight="1" x14ac:dyDescent="0.2"/>
    <row r="35" spans="1:2" ht="20.100000000000001" customHeight="1" x14ac:dyDescent="0.2">
      <c r="A35" s="6"/>
      <c r="B35" s="2"/>
    </row>
    <row r="36" spans="1:2" ht="20.100000000000001" customHeight="1" x14ac:dyDescent="0.2">
      <c r="A36" s="6"/>
      <c r="B36" s="2"/>
    </row>
    <row r="37" spans="1:2" ht="20.100000000000001" customHeight="1" x14ac:dyDescent="0.2">
      <c r="A37" s="6"/>
      <c r="B37" s="2"/>
    </row>
    <row r="38" spans="1:2" ht="20.100000000000001" customHeight="1" x14ac:dyDescent="0.2">
      <c r="A38" s="6"/>
      <c r="B38" s="2"/>
    </row>
    <row r="39" spans="1:2" ht="20.100000000000001" customHeight="1" x14ac:dyDescent="0.2">
      <c r="A39" s="6"/>
      <c r="B39" s="2"/>
    </row>
    <row r="40" spans="1:2" ht="20.100000000000001" customHeight="1" x14ac:dyDescent="0.2">
      <c r="A40" s="6"/>
      <c r="B40" s="2"/>
    </row>
  </sheetData>
  <phoneticPr fontId="0" type="noConversion"/>
  <printOptions horizontalCentered="1" verticalCentered="1"/>
  <pageMargins left="0.78740157480314965" right="0.78740157480314965" top="1.1811023622047245" bottom="0.78740157480314965" header="0.51181102362204722" footer="0.51181102362204722"/>
  <pageSetup paperSize="9" orientation="landscape" blackAndWhite="1" horizontalDpi="300" verticalDpi="30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5703125" bestFit="1" customWidth="1"/>
    <col min="2" max="3" width="6" customWidth="1"/>
    <col min="4" max="4" width="6.28515625" customWidth="1"/>
    <col min="5" max="7" width="10" bestFit="1" customWidth="1"/>
  </cols>
  <sheetData>
    <row r="1" spans="1:7" ht="85.5" customHeight="1" thickBot="1" x14ac:dyDescent="0.25">
      <c r="A1" s="40" t="s">
        <v>1</v>
      </c>
      <c r="B1" s="41" t="s">
        <v>2</v>
      </c>
      <c r="C1" s="41" t="s">
        <v>3</v>
      </c>
      <c r="D1" s="41" t="s">
        <v>4</v>
      </c>
      <c r="E1" s="41" t="s">
        <v>51</v>
      </c>
      <c r="F1" s="41" t="s">
        <v>5</v>
      </c>
      <c r="G1" s="42" t="s">
        <v>52</v>
      </c>
    </row>
    <row r="2" spans="1:7" x14ac:dyDescent="0.2">
      <c r="A2" s="28" t="s">
        <v>31</v>
      </c>
      <c r="B2" s="31">
        <v>80</v>
      </c>
      <c r="C2" s="31">
        <v>42</v>
      </c>
      <c r="D2" s="31">
        <v>757</v>
      </c>
      <c r="E2" s="34">
        <v>778000</v>
      </c>
      <c r="F2" s="34">
        <v>19500</v>
      </c>
      <c r="G2" s="37">
        <v>62900</v>
      </c>
    </row>
    <row r="3" spans="1:7" x14ac:dyDescent="0.2">
      <c r="A3" s="29" t="s">
        <v>32</v>
      </c>
      <c r="B3" s="32">
        <v>100</v>
      </c>
      <c r="C3" s="32">
        <v>50</v>
      </c>
      <c r="D3" s="32">
        <v>1060</v>
      </c>
      <c r="E3" s="35">
        <v>1710000</v>
      </c>
      <c r="F3" s="35">
        <v>34200</v>
      </c>
      <c r="G3" s="38">
        <v>122000</v>
      </c>
    </row>
    <row r="4" spans="1:7" x14ac:dyDescent="0.2">
      <c r="A4" s="29" t="s">
        <v>33</v>
      </c>
      <c r="B4" s="32">
        <v>120</v>
      </c>
      <c r="C4" s="32">
        <v>58</v>
      </c>
      <c r="D4" s="32">
        <v>1420</v>
      </c>
      <c r="E4" s="35">
        <v>3280000</v>
      </c>
      <c r="F4" s="35">
        <v>54700</v>
      </c>
      <c r="G4" s="38">
        <v>215000</v>
      </c>
    </row>
    <row r="5" spans="1:7" x14ac:dyDescent="0.2">
      <c r="A5" s="29" t="s">
        <v>34</v>
      </c>
      <c r="B5" s="32">
        <v>140</v>
      </c>
      <c r="C5" s="32">
        <v>66</v>
      </c>
      <c r="D5" s="32">
        <v>1830</v>
      </c>
      <c r="E5" s="35">
        <v>5730000</v>
      </c>
      <c r="F5" s="35">
        <v>81900</v>
      </c>
      <c r="G5" s="38">
        <v>352000</v>
      </c>
    </row>
    <row r="6" spans="1:7" x14ac:dyDescent="0.2">
      <c r="A6" s="29" t="s">
        <v>35</v>
      </c>
      <c r="B6" s="32">
        <v>160</v>
      </c>
      <c r="C6" s="32">
        <v>74</v>
      </c>
      <c r="D6" s="32">
        <v>2280</v>
      </c>
      <c r="E6" s="35">
        <v>9350000</v>
      </c>
      <c r="F6" s="35">
        <v>117000</v>
      </c>
      <c r="G6" s="38">
        <v>547000</v>
      </c>
    </row>
    <row r="7" spans="1:7" x14ac:dyDescent="0.2">
      <c r="A7" s="29" t="s">
        <v>36</v>
      </c>
      <c r="B7" s="32">
        <v>180</v>
      </c>
      <c r="C7" s="32">
        <v>82</v>
      </c>
      <c r="D7" s="32">
        <v>2790</v>
      </c>
      <c r="E7" s="35">
        <v>14500000</v>
      </c>
      <c r="F7" s="35">
        <v>161000</v>
      </c>
      <c r="G7" s="38">
        <v>813000</v>
      </c>
    </row>
    <row r="8" spans="1:7" x14ac:dyDescent="0.2">
      <c r="A8" s="29" t="s">
        <v>37</v>
      </c>
      <c r="B8" s="32">
        <v>200</v>
      </c>
      <c r="C8" s="32">
        <v>90</v>
      </c>
      <c r="D8" s="32">
        <v>3340</v>
      </c>
      <c r="E8" s="35">
        <v>21400000</v>
      </c>
      <c r="F8" s="35">
        <v>214000</v>
      </c>
      <c r="G8" s="38">
        <v>1170000</v>
      </c>
    </row>
    <row r="9" spans="1:7" x14ac:dyDescent="0.2">
      <c r="A9" s="29" t="s">
        <v>38</v>
      </c>
      <c r="B9" s="32">
        <v>220</v>
      </c>
      <c r="C9" s="32">
        <v>98</v>
      </c>
      <c r="D9" s="32">
        <v>3950</v>
      </c>
      <c r="E9" s="35">
        <v>30600000</v>
      </c>
      <c r="F9" s="35">
        <v>278000</v>
      </c>
      <c r="G9" s="38">
        <v>1620000</v>
      </c>
    </row>
    <row r="10" spans="1:7" x14ac:dyDescent="0.2">
      <c r="A10" s="29" t="s">
        <v>39</v>
      </c>
      <c r="B10" s="32">
        <v>240</v>
      </c>
      <c r="C10" s="32">
        <v>106</v>
      </c>
      <c r="D10" s="32">
        <v>4610</v>
      </c>
      <c r="E10" s="35">
        <v>42500000</v>
      </c>
      <c r="F10" s="35">
        <v>354000</v>
      </c>
      <c r="G10" s="38">
        <v>2210000</v>
      </c>
    </row>
    <row r="11" spans="1:7" x14ac:dyDescent="0.2">
      <c r="A11" s="29" t="s">
        <v>40</v>
      </c>
      <c r="B11" s="32">
        <v>260</v>
      </c>
      <c r="C11" s="32">
        <v>113</v>
      </c>
      <c r="D11" s="32">
        <v>5330</v>
      </c>
      <c r="E11" s="35">
        <v>57400000</v>
      </c>
      <c r="F11" s="35">
        <v>442000</v>
      </c>
      <c r="G11" s="38">
        <v>2880000</v>
      </c>
    </row>
    <row r="12" spans="1:7" x14ac:dyDescent="0.2">
      <c r="A12" s="29" t="s">
        <v>41</v>
      </c>
      <c r="B12" s="32">
        <v>280</v>
      </c>
      <c r="C12" s="32">
        <v>119</v>
      </c>
      <c r="D12" s="32">
        <v>6100</v>
      </c>
      <c r="E12" s="35">
        <v>75900000</v>
      </c>
      <c r="F12" s="35">
        <v>542000</v>
      </c>
      <c r="G12" s="38">
        <v>3640000</v>
      </c>
    </row>
    <row r="13" spans="1:7" x14ac:dyDescent="0.2">
      <c r="A13" s="29" t="s">
        <v>42</v>
      </c>
      <c r="B13" s="32">
        <v>300</v>
      </c>
      <c r="C13" s="32">
        <v>125</v>
      </c>
      <c r="D13" s="32">
        <v>6900</v>
      </c>
      <c r="E13" s="35">
        <v>98000000</v>
      </c>
      <c r="F13" s="35">
        <v>653000</v>
      </c>
      <c r="G13" s="38">
        <v>4510000</v>
      </c>
    </row>
    <row r="14" spans="1:7" x14ac:dyDescent="0.2">
      <c r="A14" s="29" t="s">
        <v>43</v>
      </c>
      <c r="B14" s="32">
        <v>320</v>
      </c>
      <c r="C14" s="32">
        <v>131</v>
      </c>
      <c r="D14" s="32">
        <v>7770</v>
      </c>
      <c r="E14" s="35">
        <v>125100000</v>
      </c>
      <c r="F14" s="35">
        <v>782000</v>
      </c>
      <c r="G14" s="38">
        <v>5550000</v>
      </c>
    </row>
    <row r="15" spans="1:7" x14ac:dyDescent="0.2">
      <c r="A15" s="29" t="s">
        <v>44</v>
      </c>
      <c r="B15" s="32">
        <v>340</v>
      </c>
      <c r="C15" s="32">
        <v>137</v>
      </c>
      <c r="D15" s="32">
        <v>8670</v>
      </c>
      <c r="E15" s="35">
        <v>157000000</v>
      </c>
      <c r="F15" s="35">
        <v>923000</v>
      </c>
      <c r="G15" s="38">
        <v>6740000</v>
      </c>
    </row>
    <row r="16" spans="1:7" x14ac:dyDescent="0.2">
      <c r="A16" s="29" t="s">
        <v>45</v>
      </c>
      <c r="B16" s="32">
        <v>360</v>
      </c>
      <c r="C16" s="32">
        <v>143</v>
      </c>
      <c r="D16" s="32">
        <v>9700</v>
      </c>
      <c r="E16" s="35">
        <v>196100000</v>
      </c>
      <c r="F16" s="35">
        <v>1090000</v>
      </c>
      <c r="G16" s="38">
        <v>8180000</v>
      </c>
    </row>
    <row r="17" spans="1:7" x14ac:dyDescent="0.2">
      <c r="A17" s="29" t="s">
        <v>46</v>
      </c>
      <c r="B17" s="32">
        <v>380</v>
      </c>
      <c r="C17" s="32">
        <v>149</v>
      </c>
      <c r="D17" s="32">
        <v>10700</v>
      </c>
      <c r="E17" s="35">
        <v>240100000</v>
      </c>
      <c r="F17" s="35">
        <v>1260000</v>
      </c>
      <c r="G17" s="38">
        <v>9750000</v>
      </c>
    </row>
    <row r="18" spans="1:7" x14ac:dyDescent="0.2">
      <c r="A18" s="29" t="s">
        <v>47</v>
      </c>
      <c r="B18" s="32">
        <v>400</v>
      </c>
      <c r="C18" s="32">
        <v>155</v>
      </c>
      <c r="D18" s="32">
        <v>11800</v>
      </c>
      <c r="E18" s="35">
        <v>292100000</v>
      </c>
      <c r="F18" s="35">
        <v>1460000</v>
      </c>
      <c r="G18" s="38">
        <v>11600000</v>
      </c>
    </row>
    <row r="19" spans="1:7" x14ac:dyDescent="0.2">
      <c r="A19" s="29" t="s">
        <v>48</v>
      </c>
      <c r="B19" s="32">
        <v>450</v>
      </c>
      <c r="C19" s="32">
        <v>170</v>
      </c>
      <c r="D19" s="32">
        <v>14700</v>
      </c>
      <c r="E19" s="35">
        <v>458500000</v>
      </c>
      <c r="F19" s="35">
        <v>2040000</v>
      </c>
      <c r="G19" s="38">
        <v>17300000</v>
      </c>
    </row>
    <row r="20" spans="1:7" x14ac:dyDescent="0.2">
      <c r="A20" s="29" t="s">
        <v>49</v>
      </c>
      <c r="B20" s="32">
        <v>500</v>
      </c>
      <c r="C20" s="32">
        <v>185</v>
      </c>
      <c r="D20" s="32">
        <v>17900</v>
      </c>
      <c r="E20" s="35">
        <v>687400000</v>
      </c>
      <c r="F20" s="35">
        <v>2750000</v>
      </c>
      <c r="G20" s="38">
        <v>24800000</v>
      </c>
    </row>
    <row r="21" spans="1:7" ht="13.5" thickBot="1" x14ac:dyDescent="0.25">
      <c r="A21" s="30" t="s">
        <v>50</v>
      </c>
      <c r="B21" s="33">
        <v>550</v>
      </c>
      <c r="C21" s="33">
        <v>200</v>
      </c>
      <c r="D21" s="33">
        <v>21200</v>
      </c>
      <c r="E21" s="36">
        <v>991800000</v>
      </c>
      <c r="F21" s="36">
        <v>3610000</v>
      </c>
      <c r="G21" s="39">
        <v>34900000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Příklad 1</vt:lpstr>
      <vt:lpstr>Příklad 2</vt:lpstr>
      <vt:lpstr>Tabulky</vt:lpstr>
      <vt:lpstr>'Příklad 1'!Oblast_tisku</vt:lpstr>
      <vt:lpstr>'Příklad 2'!Oblast_tisku</vt:lpstr>
    </vt:vector>
  </TitlesOfParts>
  <Company>Ing. Martin Krejsa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Krejsa</dc:creator>
  <cp:lastModifiedBy>Martin Krejsa</cp:lastModifiedBy>
  <cp:lastPrinted>2000-12-26T06:30:39Z</cp:lastPrinted>
  <dcterms:created xsi:type="dcterms:W3CDTF">2000-12-26T05:32:18Z</dcterms:created>
  <dcterms:modified xsi:type="dcterms:W3CDTF">2022-09-30T13:09:30Z</dcterms:modified>
</cp:coreProperties>
</file>